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bayesian\"/>
    </mc:Choice>
  </mc:AlternateContent>
  <xr:revisionPtr revIDLastSave="0" documentId="8_{0C045501-180C-4309-9B46-389933A07EF5}" xr6:coauthVersionLast="47" xr6:coauthVersionMax="47" xr10:uidLastSave="{00000000-0000-0000-0000-000000000000}"/>
  <bookViews>
    <workbookView xWindow="-120" yWindow="-120" windowWidth="25440" windowHeight="15390" xr2:uid="{1AA09FBA-88FC-4AD8-9B91-1570514D62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F15" i="1"/>
  <c r="C24" i="1"/>
  <c r="C23" i="1"/>
  <c r="C22" i="1"/>
  <c r="C21" i="1"/>
  <c r="C20" i="1"/>
  <c r="C19" i="1"/>
  <c r="C18" i="1"/>
  <c r="C17" i="1"/>
  <c r="C16" i="1"/>
  <c r="D15" i="1"/>
  <c r="C14" i="1"/>
  <c r="C13" i="1"/>
  <c r="C12" i="1"/>
  <c r="C11" i="1"/>
  <c r="C10" i="1"/>
  <c r="C9" i="1"/>
  <c r="C8" i="1"/>
  <c r="C7" i="1"/>
  <c r="C6" i="1"/>
  <c r="C5" i="1"/>
  <c r="D5" i="1" s="1"/>
  <c r="E5" i="1" s="1"/>
  <c r="F5" i="1" l="1"/>
  <c r="E15" i="1"/>
  <c r="G15" i="1"/>
  <c r="H15" i="1" s="1"/>
  <c r="F14" i="1"/>
  <c r="F16" i="1"/>
  <c r="F17" i="1"/>
  <c r="F19" i="1"/>
  <c r="F21" i="1"/>
  <c r="F22" i="1"/>
  <c r="F23" i="1"/>
  <c r="F24" i="1"/>
  <c r="F6" i="1"/>
  <c r="F7" i="1"/>
  <c r="F9" i="1"/>
  <c r="F10" i="1"/>
  <c r="F11" i="1"/>
  <c r="F12" i="1"/>
  <c r="F13" i="1"/>
  <c r="D16" i="1"/>
  <c r="D17" i="1"/>
  <c r="D18" i="1"/>
  <c r="D19" i="1"/>
  <c r="D20" i="1"/>
  <c r="D21" i="1"/>
  <c r="D22" i="1"/>
  <c r="D23" i="1"/>
  <c r="D24" i="1"/>
  <c r="D6" i="1"/>
  <c r="D7" i="1"/>
  <c r="D8" i="1"/>
  <c r="D9" i="1"/>
  <c r="D10" i="1"/>
  <c r="D11" i="1"/>
  <c r="D12" i="1"/>
  <c r="D13" i="1"/>
  <c r="D14" i="1"/>
  <c r="F18" i="1"/>
  <c r="F20" i="1"/>
  <c r="F8" i="1"/>
  <c r="E8" i="1" l="1"/>
  <c r="E20" i="1"/>
  <c r="E11" i="1"/>
  <c r="E23" i="1"/>
  <c r="E14" i="1"/>
  <c r="E6" i="1"/>
  <c r="E22" i="1"/>
  <c r="E18" i="1"/>
  <c r="E12" i="1"/>
  <c r="E24" i="1"/>
  <c r="E16" i="1"/>
  <c r="E7" i="1"/>
  <c r="E19" i="1"/>
  <c r="E10" i="1"/>
  <c r="E13" i="1"/>
  <c r="E9" i="1"/>
  <c r="E21" i="1"/>
  <c r="E17" i="1"/>
  <c r="G5" i="1"/>
  <c r="G20" i="1"/>
  <c r="G24" i="1"/>
  <c r="H24" i="1" s="1"/>
  <c r="G9" i="1"/>
  <c r="G17" i="1"/>
  <c r="H17" i="1" s="1"/>
  <c r="G12" i="1"/>
  <c r="H12" i="1" s="1"/>
  <c r="G11" i="1"/>
  <c r="G16" i="1"/>
  <c r="H16" i="1" s="1"/>
  <c r="G23" i="1"/>
  <c r="G8" i="1"/>
  <c r="G7" i="1"/>
  <c r="G10" i="1"/>
  <c r="G18" i="1"/>
  <c r="H18" i="1" s="1"/>
  <c r="G22" i="1"/>
  <c r="G14" i="1"/>
  <c r="G13" i="1"/>
  <c r="G19" i="1"/>
  <c r="H19" i="1" s="1"/>
  <c r="G21" i="1"/>
  <c r="G6" i="1"/>
  <c r="H7" i="1" l="1"/>
  <c r="H13" i="1"/>
  <c r="H10" i="1"/>
  <c r="H9" i="1"/>
  <c r="H6" i="1"/>
  <c r="H14" i="1"/>
  <c r="H11" i="1"/>
  <c r="H21" i="1"/>
  <c r="H22" i="1"/>
  <c r="H8" i="1"/>
  <c r="H20" i="1"/>
  <c r="H23" i="1"/>
</calcChain>
</file>

<file path=xl/sharedStrings.xml><?xml version="1.0" encoding="utf-8"?>
<sst xmlns="http://schemas.openxmlformats.org/spreadsheetml/2006/main" count="16" uniqueCount="14">
  <si>
    <t>Population Clearance for Predicted level</t>
  </si>
  <si>
    <t>Input Pop Mean Clearance (l/hr)</t>
  </si>
  <si>
    <t>Predicted population Level</t>
  </si>
  <si>
    <t>Actual Level</t>
  </si>
  <si>
    <t xml:space="preserve"> </t>
  </si>
  <si>
    <t>Input Multiplier of Predicted Level</t>
  </si>
  <si>
    <t>Input Mean level</t>
  </si>
  <si>
    <t>(Actual Level - predicted level)^2/(CV of Assay*Actual Level)^2</t>
  </si>
  <si>
    <t>Calculated Clearance for Actual Level</t>
  </si>
  <si>
    <t>(Clpopulation - Clcalculated)^2/(CV of Clearance * population Cl)^2</t>
  </si>
  <si>
    <t>Input Coefficient of Variation for Assay</t>
  </si>
  <si>
    <t xml:space="preserve">Input coefficient of Variation for Clearance </t>
  </si>
  <si>
    <t>A higher coefficient of variation for a parameter decreases its over impact on the bayesian calculation giving more weight to the variable with a smaller coefficient of variation.</t>
  </si>
  <si>
    <t xml:space="preserve">The chart demonstates the cofficient of variation's impact on the resulting bayesian calculation. It also demonstrates the uniformity of bayesian calculation for differing actual levels of  a constant ratio to the population level.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</si>
</sst>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Fill="1" applyBorder="1"/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9" xfId="0" applyBorder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0" fillId="0" borderId="6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/>
    <xf numFmtId="2" fontId="1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B5FDE-1D72-4021-87AE-AFCEB873E2DB}">
  <sheetPr codeName="Sheet1">
    <pageSetUpPr fitToPage="1"/>
  </sheetPr>
  <dimension ref="B1:H28"/>
  <sheetViews>
    <sheetView tabSelected="1" zoomScale="90" zoomScaleNormal="90" workbookViewId="0">
      <selection activeCell="A28" sqref="A28"/>
    </sheetView>
  </sheetViews>
  <sheetFormatPr defaultRowHeight="15" x14ac:dyDescent="0.25"/>
  <cols>
    <col min="2" max="2" width="18.85546875" bestFit="1" customWidth="1"/>
    <col min="3" max="3" width="30.28515625" bestFit="1" customWidth="1"/>
    <col min="4" max="4" width="30.140625" bestFit="1" customWidth="1"/>
    <col min="5" max="5" width="57.7109375" customWidth="1"/>
    <col min="6" max="6" width="37.5703125" bestFit="1" customWidth="1"/>
    <col min="7" max="7" width="35.85546875" customWidth="1"/>
    <col min="8" max="8" width="61.7109375" bestFit="1" customWidth="1"/>
  </cols>
  <sheetData>
    <row r="1" spans="2:8" ht="15.75" thickBot="1" x14ac:dyDescent="0.3"/>
    <row r="2" spans="2:8" x14ac:dyDescent="0.25">
      <c r="C2" s="3"/>
      <c r="D2" s="11" t="s">
        <v>5</v>
      </c>
      <c r="E2" s="11" t="s">
        <v>10</v>
      </c>
      <c r="F2" s="14" t="s">
        <v>1</v>
      </c>
      <c r="G2" s="10"/>
      <c r="H2" s="11" t="s">
        <v>11</v>
      </c>
    </row>
    <row r="3" spans="2:8" ht="15.75" thickBot="1" x14ac:dyDescent="0.3">
      <c r="D3" s="9">
        <v>0.9</v>
      </c>
      <c r="E3" s="9">
        <v>0.1</v>
      </c>
      <c r="F3" s="19">
        <v>4</v>
      </c>
      <c r="H3" s="9">
        <v>0.1</v>
      </c>
    </row>
    <row r="4" spans="2:8" ht="30.75" thickBot="1" x14ac:dyDescent="0.3">
      <c r="C4" s="8" t="s">
        <v>2</v>
      </c>
      <c r="D4" s="8" t="s">
        <v>3</v>
      </c>
      <c r="E4" s="15" t="s">
        <v>7</v>
      </c>
      <c r="F4" s="16" t="s">
        <v>0</v>
      </c>
      <c r="G4" s="8" t="s">
        <v>8</v>
      </c>
      <c r="H4" s="13" t="s">
        <v>9</v>
      </c>
    </row>
    <row r="5" spans="2:8" x14ac:dyDescent="0.25">
      <c r="C5" s="6">
        <f>C$15+C$15*1</f>
        <v>60</v>
      </c>
      <c r="D5" s="6">
        <f>C5*D$3</f>
        <v>54</v>
      </c>
      <c r="E5" s="6">
        <f>(D5-C5)^2/($E$3*D5)^2</f>
        <v>1.2345679012345678</v>
      </c>
      <c r="F5" s="17">
        <f>F$15*C$15/C5</f>
        <v>2</v>
      </c>
      <c r="G5" s="4">
        <f>C5/D5*F5</f>
        <v>2.2222222222222223</v>
      </c>
      <c r="H5" s="6">
        <f>(F5-G5)^2/(F5*H$3)^2</f>
        <v>1.2345679012345687</v>
      </c>
    </row>
    <row r="6" spans="2:8" x14ac:dyDescent="0.25">
      <c r="C6" s="6">
        <f>C$15+C$15*0.9</f>
        <v>57</v>
      </c>
      <c r="D6" s="6">
        <f>C6*D$3</f>
        <v>51.300000000000004</v>
      </c>
      <c r="E6" s="6">
        <f>(D6-C6)^2/($E$3*D6)^2</f>
        <v>1.2345679012345658</v>
      </c>
      <c r="F6" s="17">
        <f>F$15*C$15/C6</f>
        <v>2.1052631578947367</v>
      </c>
      <c r="G6" s="4">
        <f>C6/D6*F6</f>
        <v>2.339181286549707</v>
      </c>
      <c r="H6" s="6">
        <f>(F6-G6)^2/(F6*H$3)^2</f>
        <v>1.2345679012345632</v>
      </c>
    </row>
    <row r="7" spans="2:8" x14ac:dyDescent="0.25">
      <c r="C7" s="6">
        <f>C$15+C$15*0.8</f>
        <v>54</v>
      </c>
      <c r="D7" s="6">
        <f>C7*D$3</f>
        <v>48.6</v>
      </c>
      <c r="E7" s="6">
        <f>(D7-C7)^2/($E$3*D7)^2</f>
        <v>1.2345679012345672</v>
      </c>
      <c r="F7" s="17">
        <f>F$15*C$15/C7</f>
        <v>2.2222222222222223</v>
      </c>
      <c r="G7" s="4">
        <f>C7/D7*F7</f>
        <v>2.4691358024691361</v>
      </c>
      <c r="H7" s="6">
        <f>(F7-G7)^2/(F7*H$3)^2</f>
        <v>1.2345679012345698</v>
      </c>
    </row>
    <row r="8" spans="2:8" x14ac:dyDescent="0.25">
      <c r="C8" s="6">
        <f>C$15+C$15*0.7</f>
        <v>51</v>
      </c>
      <c r="D8" s="6">
        <f>C8*D$3</f>
        <v>45.9</v>
      </c>
      <c r="E8" s="6">
        <f>(D8-C8)^2/($E$3*D8)^2</f>
        <v>1.2345679012345687</v>
      </c>
      <c r="F8" s="17">
        <f>F$15*C$15/C8</f>
        <v>2.3529411764705883</v>
      </c>
      <c r="G8" s="4">
        <f>C8/D8*F8</f>
        <v>2.6143790849673203</v>
      </c>
      <c r="H8" s="6">
        <f>(F8-G8)^2/(F8*H$3)^2</f>
        <v>1.2345679012345674</v>
      </c>
    </row>
    <row r="9" spans="2:8" x14ac:dyDescent="0.25">
      <c r="C9" s="6">
        <f>C$15+C$15*0.6</f>
        <v>48</v>
      </c>
      <c r="D9" s="6">
        <f>C9*D$3</f>
        <v>43.2</v>
      </c>
      <c r="E9" s="6">
        <f>(D9-C9)^2/($E$3*D9)^2</f>
        <v>1.2345679012345665</v>
      </c>
      <c r="F9" s="17">
        <f>F$15*C$15/C9</f>
        <v>2.5</v>
      </c>
      <c r="G9" s="4">
        <f>C9/D9*F9</f>
        <v>2.7777777777777772</v>
      </c>
      <c r="H9" s="6">
        <f>(F9-G9)^2/(F9*H$3)^2</f>
        <v>1.2345679012345632</v>
      </c>
    </row>
    <row r="10" spans="2:8" x14ac:dyDescent="0.25">
      <c r="C10" s="6">
        <f>C$15+C$15*0.5</f>
        <v>45</v>
      </c>
      <c r="D10" s="6">
        <f>C10*D$3</f>
        <v>40.5</v>
      </c>
      <c r="E10" s="6">
        <f>(D10-C10)^2/($E$3*D10)^2</f>
        <v>1.2345679012345678</v>
      </c>
      <c r="F10" s="17">
        <f>F$15*C$15/C10</f>
        <v>2.6666666666666665</v>
      </c>
      <c r="G10" s="4">
        <f>C10/D10*F10</f>
        <v>2.9629629629629628</v>
      </c>
      <c r="H10" s="6">
        <f>(F10-G10)^2/(F10*H$3)^2</f>
        <v>1.2345679012345678</v>
      </c>
    </row>
    <row r="11" spans="2:8" x14ac:dyDescent="0.25">
      <c r="C11" s="6">
        <f>C$15+C$15*0.4</f>
        <v>42</v>
      </c>
      <c r="D11" s="6">
        <f>C11*D$3</f>
        <v>37.800000000000004</v>
      </c>
      <c r="E11" s="6">
        <f>(D11-C11)^2/($E$3*D11)^2</f>
        <v>1.2345679012345649</v>
      </c>
      <c r="F11" s="17">
        <f>F$15*C$15/C11</f>
        <v>2.8571428571428572</v>
      </c>
      <c r="G11" s="4">
        <f>C11/D11*F11</f>
        <v>3.174603174603174</v>
      </c>
      <c r="H11" s="6">
        <f>(F11-G11)^2/(F11*H$3)^2</f>
        <v>1.2345679012345623</v>
      </c>
    </row>
    <row r="12" spans="2:8" x14ac:dyDescent="0.25">
      <c r="C12" s="6">
        <f>C$15+C$15*0.3</f>
        <v>39</v>
      </c>
      <c r="D12" s="6">
        <f>C12*D$3</f>
        <v>35.1</v>
      </c>
      <c r="E12" s="6">
        <f>(D12-C12)^2/($E$3*D12)^2</f>
        <v>1.2345679012345667</v>
      </c>
      <c r="F12" s="17">
        <f>F$15*C$15/C12</f>
        <v>3.0769230769230771</v>
      </c>
      <c r="G12" s="4">
        <f>C12/D12*F12</f>
        <v>3.4188034188034191</v>
      </c>
      <c r="H12" s="6">
        <f>(F12-G12)^2/(F12*H$3)^2</f>
        <v>1.2345679012345685</v>
      </c>
    </row>
    <row r="13" spans="2:8" x14ac:dyDescent="0.25">
      <c r="C13" s="6">
        <f>C$15+C$15*0.2</f>
        <v>36</v>
      </c>
      <c r="D13" s="6">
        <f>C13*D$3</f>
        <v>32.4</v>
      </c>
      <c r="E13" s="6">
        <f>(D13-C13)^2/($E$3*D13)^2</f>
        <v>1.2345679012345685</v>
      </c>
      <c r="F13" s="17">
        <f>F$15*C$15/C13</f>
        <v>3.3333333333333335</v>
      </c>
      <c r="G13" s="4">
        <f>C13/D13*F13</f>
        <v>3.7037037037037042</v>
      </c>
      <c r="H13" s="6">
        <f>(F13-G13)^2/(F13*H$3)^2</f>
        <v>1.2345679012345696</v>
      </c>
    </row>
    <row r="14" spans="2:8" ht="15.75" thickBot="1" x14ac:dyDescent="0.3">
      <c r="C14" s="6">
        <f>C$15+C$15*0.1</f>
        <v>33</v>
      </c>
      <c r="D14" s="6">
        <f>C14*D$3</f>
        <v>29.7</v>
      </c>
      <c r="E14" s="6">
        <f>(D14-C14)^2/($E$3*D14)^2</f>
        <v>1.2345679012345681</v>
      </c>
      <c r="F14" s="17">
        <f>F$15*C$15/C14</f>
        <v>3.6363636363636362</v>
      </c>
      <c r="G14" s="4">
        <f>C14/D14*F14</f>
        <v>4.0404040404040407</v>
      </c>
      <c r="H14" s="6">
        <f>(F14-G14)^2/(F14*H$3)^2</f>
        <v>1.2345679012345701</v>
      </c>
    </row>
    <row r="15" spans="2:8" ht="15.75" thickBot="1" x14ac:dyDescent="0.3">
      <c r="B15" s="20" t="s">
        <v>6</v>
      </c>
      <c r="C15" s="12">
        <v>30</v>
      </c>
      <c r="D15" s="6">
        <f>C15*D$3</f>
        <v>27</v>
      </c>
      <c r="E15" s="6">
        <f>(D15-C15)^2/($E$3*D15)^2</f>
        <v>1.2345679012345678</v>
      </c>
      <c r="F15" s="21">
        <f>F3</f>
        <v>4</v>
      </c>
      <c r="G15" s="4">
        <f>C15/D15*F15</f>
        <v>4.4444444444444446</v>
      </c>
      <c r="H15" s="6">
        <f>(F15-G15)^2/(F15*H$3)^2</f>
        <v>1.2345679012345687</v>
      </c>
    </row>
    <row r="16" spans="2:8" x14ac:dyDescent="0.25">
      <c r="C16" s="6">
        <f>C$15-C$15*0.1</f>
        <v>27</v>
      </c>
      <c r="D16" s="6">
        <f>C16*D$3</f>
        <v>24.3</v>
      </c>
      <c r="E16" s="6">
        <f>(D16-C16)^2/($E$3*D16)^2</f>
        <v>1.2345679012345672</v>
      </c>
      <c r="F16" s="17">
        <f>F$15*C$15/C16</f>
        <v>4.4444444444444446</v>
      </c>
      <c r="G16" s="4">
        <f>C16/D16*F16</f>
        <v>4.9382716049382722</v>
      </c>
      <c r="H16" s="6">
        <f>(F16-G16)^2/(F16*H$3)^2</f>
        <v>1.2345679012345698</v>
      </c>
    </row>
    <row r="17" spans="3:8" x14ac:dyDescent="0.25">
      <c r="C17" s="6">
        <f>C$15-C$15*0.2</f>
        <v>24</v>
      </c>
      <c r="D17" s="6">
        <f>C17*D$3</f>
        <v>21.6</v>
      </c>
      <c r="E17" s="6">
        <f>(D17-C17)^2/($E$3*D17)^2</f>
        <v>1.2345679012345665</v>
      </c>
      <c r="F17" s="17">
        <f>F$15*C$15/C17</f>
        <v>5</v>
      </c>
      <c r="G17" s="4">
        <f>C17/D17*F17</f>
        <v>5.5555555555555545</v>
      </c>
      <c r="H17" s="6">
        <f>(F17-G17)^2/(F17*H$3)^2</f>
        <v>1.2345679012345632</v>
      </c>
    </row>
    <row r="18" spans="3:8" x14ac:dyDescent="0.25">
      <c r="C18" s="6">
        <f>C$15-C$15*0.3</f>
        <v>21</v>
      </c>
      <c r="D18" s="6">
        <f>C18*D$3</f>
        <v>18.900000000000002</v>
      </c>
      <c r="E18" s="6">
        <f>(D18-C18)^2/($E$3*D18)^2</f>
        <v>1.2345679012345649</v>
      </c>
      <c r="F18" s="17">
        <f>F$15*C$15/C18</f>
        <v>5.7142857142857144</v>
      </c>
      <c r="G18" s="4">
        <f>C18/D18*F18</f>
        <v>6.349206349206348</v>
      </c>
      <c r="H18" s="6">
        <f>(F18-G18)^2/(F18*H$3)^2</f>
        <v>1.2345679012345623</v>
      </c>
    </row>
    <row r="19" spans="3:8" x14ac:dyDescent="0.25">
      <c r="C19" s="6">
        <f>C$15-C$15*0.4</f>
        <v>18</v>
      </c>
      <c r="D19" s="6">
        <f>C19*D$3</f>
        <v>16.2</v>
      </c>
      <c r="E19" s="6">
        <f>(D19-C19)^2/($E$3*D19)^2</f>
        <v>1.2345679012345685</v>
      </c>
      <c r="F19" s="17">
        <f>F$15*C$15/C19</f>
        <v>6.666666666666667</v>
      </c>
      <c r="G19" s="4">
        <f>C19/D19*F19</f>
        <v>7.4074074074074083</v>
      </c>
      <c r="H19" s="6">
        <f>(F19-G19)^2/(F19*H$3)^2</f>
        <v>1.2345679012345696</v>
      </c>
    </row>
    <row r="20" spans="3:8" x14ac:dyDescent="0.25">
      <c r="C20" s="6">
        <f>C$15-C$15*0.5</f>
        <v>15</v>
      </c>
      <c r="D20" s="6">
        <f>C20*D$3</f>
        <v>13.5</v>
      </c>
      <c r="E20" s="6">
        <f>(D20-C20)^2/($E$3*D20)^2</f>
        <v>1.2345679012345678</v>
      </c>
      <c r="F20" s="17">
        <f>F$15*C$15/C20</f>
        <v>8</v>
      </c>
      <c r="G20" s="4">
        <f>C20/D20*F20</f>
        <v>8.8888888888888893</v>
      </c>
      <c r="H20" s="6">
        <f>(F20-G20)^2/(F20*H$3)^2</f>
        <v>1.2345679012345687</v>
      </c>
    </row>
    <row r="21" spans="3:8" x14ac:dyDescent="0.25">
      <c r="C21" s="6">
        <f>C$15-C$15*0.6</f>
        <v>12</v>
      </c>
      <c r="D21" s="6">
        <f>C21*D$3</f>
        <v>10.8</v>
      </c>
      <c r="E21" s="6">
        <f>(D21-C21)^2/($E$3*D21)^2</f>
        <v>1.2345679012345665</v>
      </c>
      <c r="F21" s="17">
        <f>F$15*C$15/C21</f>
        <v>10</v>
      </c>
      <c r="G21" s="4">
        <f>C21/D21*F21</f>
        <v>11.111111111111109</v>
      </c>
      <c r="H21" s="6">
        <f>(F21-G21)^2/(F21*H$3)^2</f>
        <v>1.2345679012345632</v>
      </c>
    </row>
    <row r="22" spans="3:8" x14ac:dyDescent="0.25">
      <c r="C22" s="6">
        <f>C$15-C$15*0.7</f>
        <v>9</v>
      </c>
      <c r="D22" s="6">
        <f>C22*D$3</f>
        <v>8.1</v>
      </c>
      <c r="E22" s="6">
        <f>(D22-C22)^2/($E$3*D22)^2</f>
        <v>1.2345679012345685</v>
      </c>
      <c r="F22" s="17">
        <f>F$15*C$15/C22</f>
        <v>13.333333333333334</v>
      </c>
      <c r="G22" s="4">
        <f>C22/D22*F22</f>
        <v>14.814814814814817</v>
      </c>
      <c r="H22" s="6">
        <f>(F22-G22)^2/(F22*H$3)^2</f>
        <v>1.2345679012345696</v>
      </c>
    </row>
    <row r="23" spans="3:8" x14ac:dyDescent="0.25">
      <c r="C23" s="6">
        <f>C$15-C$15*0.8</f>
        <v>6</v>
      </c>
      <c r="D23" s="6">
        <f>C23*D$3</f>
        <v>5.4</v>
      </c>
      <c r="E23" s="6">
        <f>(D23-C23)^2/($E$3*D23)^2</f>
        <v>1.2345679012345665</v>
      </c>
      <c r="F23" s="17">
        <f>F$15*C$15/C23</f>
        <v>20</v>
      </c>
      <c r="G23" s="4">
        <f>C23/D23*F23</f>
        <v>22.222222222222218</v>
      </c>
      <c r="H23" s="6">
        <f>(F23-G23)^2/(F23*H$3)^2</f>
        <v>1.2345679012345632</v>
      </c>
    </row>
    <row r="24" spans="3:8" ht="15.75" thickBot="1" x14ac:dyDescent="0.3">
      <c r="C24" s="7">
        <f>C$15-C$15*0.9</f>
        <v>3</v>
      </c>
      <c r="D24" s="7">
        <f>C24*D$3</f>
        <v>2.7</v>
      </c>
      <c r="E24" s="7">
        <f>(D24-C24)^2/($E$3*D24)^2</f>
        <v>1.2345679012345665</v>
      </c>
      <c r="F24" s="18">
        <f>F$15*C$15/C24</f>
        <v>40</v>
      </c>
      <c r="G24" s="5">
        <f>C24/D24*F24</f>
        <v>44.444444444444436</v>
      </c>
      <c r="H24" s="7">
        <f>(F24-G24)^2/(F24*H$3)^2</f>
        <v>1.2345679012345632</v>
      </c>
    </row>
    <row r="25" spans="3:8" x14ac:dyDescent="0.25">
      <c r="C25" t="s">
        <v>4</v>
      </c>
      <c r="D25" t="s">
        <v>4</v>
      </c>
      <c r="E25" t="s">
        <v>4</v>
      </c>
      <c r="F25" s="2"/>
      <c r="G25" s="2"/>
    </row>
    <row r="27" spans="3:8" x14ac:dyDescent="0.25">
      <c r="C27" s="1" t="s">
        <v>13</v>
      </c>
    </row>
    <row r="28" spans="3:8" x14ac:dyDescent="0.25">
      <c r="C28" s="1" t="s">
        <v>12</v>
      </c>
    </row>
  </sheetData>
  <printOptions horizontalCentered="1"/>
  <pageMargins left="0.45" right="0.45" top="0.5" bottom="0.5" header="0" footer="0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</dc:creator>
  <cp:lastModifiedBy>marshall</cp:lastModifiedBy>
  <cp:lastPrinted>2021-09-08T01:43:35Z</cp:lastPrinted>
  <dcterms:created xsi:type="dcterms:W3CDTF">2021-07-30T20:46:33Z</dcterms:created>
  <dcterms:modified xsi:type="dcterms:W3CDTF">2021-09-08T01:45:33Z</dcterms:modified>
</cp:coreProperties>
</file>